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milh\OneDrive\H Drive\_Desktop02102016\SVWSL\Fall 2026\"/>
    </mc:Choice>
  </mc:AlternateContent>
  <xr:revisionPtr revIDLastSave="0" documentId="13_ncr:1_{439BE366-8C66-4D7E-B1D8-16430BCD6B4C}" xr6:coauthVersionLast="47" xr6:coauthVersionMax="47" xr10:uidLastSave="{00000000-0000-0000-0000-000000000000}"/>
  <bookViews>
    <workbookView xWindow="-120" yWindow="-120" windowWidth="29040" windowHeight="15720" xr2:uid="{DC82D101-4A02-4B82-8307-0441C3E0AFAE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3" l="1"/>
  <c r="I3" i="3"/>
  <c r="I8" i="3" s="1"/>
  <c r="J8" i="3"/>
  <c r="K8" i="3"/>
  <c r="L8" i="3"/>
  <c r="M8" i="3"/>
  <c r="N8" i="3"/>
  <c r="D8" i="3"/>
  <c r="E8" i="3"/>
  <c r="F8" i="3"/>
  <c r="G8" i="3"/>
  <c r="H8" i="3"/>
  <c r="C8" i="3"/>
  <c r="C25" i="3" s="1"/>
  <c r="C26" i="3" s="1"/>
  <c r="K3" i="3"/>
  <c r="L3" i="3"/>
  <c r="D25" i="3"/>
  <c r="D26" i="3" s="1"/>
  <c r="F11" i="3"/>
  <c r="F12" i="3" s="1"/>
  <c r="E13" i="3"/>
  <c r="E14" i="3" s="1"/>
  <c r="N28" i="3"/>
  <c r="M28" i="3"/>
  <c r="H28" i="3"/>
  <c r="G28" i="3"/>
  <c r="B5" i="3"/>
  <c r="N3" i="3"/>
  <c r="M3" i="3"/>
  <c r="H3" i="3"/>
  <c r="G3" i="3"/>
  <c r="I25" i="3" l="1"/>
  <c r="I26" i="3" s="1"/>
  <c r="I15" i="3"/>
  <c r="I16" i="3" s="1"/>
  <c r="I23" i="3"/>
  <c r="I24" i="3" s="1"/>
  <c r="I13" i="3"/>
  <c r="I14" i="3" s="1"/>
  <c r="I21" i="3"/>
  <c r="I22" i="3" s="1"/>
  <c r="I11" i="3"/>
  <c r="I12" i="3" s="1"/>
  <c r="I19" i="3"/>
  <c r="I20" i="3" s="1"/>
  <c r="I17" i="3"/>
  <c r="I18" i="3" s="1"/>
  <c r="J25" i="3"/>
  <c r="J26" i="3" s="1"/>
  <c r="J15" i="3"/>
  <c r="J16" i="3" s="1"/>
  <c r="J23" i="3"/>
  <c r="J24" i="3" s="1"/>
  <c r="J13" i="3"/>
  <c r="J14" i="3" s="1"/>
  <c r="J21" i="3"/>
  <c r="J22" i="3" s="1"/>
  <c r="J11" i="3"/>
  <c r="J12" i="3" s="1"/>
  <c r="J19" i="3"/>
  <c r="J20" i="3" s="1"/>
  <c r="J17" i="3"/>
  <c r="J18" i="3" s="1"/>
  <c r="F15" i="3"/>
  <c r="F16" i="3" s="1"/>
  <c r="C13" i="3"/>
  <c r="C14" i="3" s="1"/>
  <c r="D19" i="3"/>
  <c r="D20" i="3" s="1"/>
  <c r="F13" i="3"/>
  <c r="F14" i="3" s="1"/>
  <c r="C19" i="3"/>
  <c r="C20" i="3" s="1"/>
  <c r="L19" i="3"/>
  <c r="L20" i="3" s="1"/>
  <c r="L11" i="3"/>
  <c r="L12" i="3" s="1"/>
  <c r="L21" i="3"/>
  <c r="L22" i="3" s="1"/>
  <c r="L13" i="3"/>
  <c r="L14" i="3" s="1"/>
  <c r="L23" i="3"/>
  <c r="L24" i="3" s="1"/>
  <c r="L15" i="3"/>
  <c r="L16" i="3" s="1"/>
  <c r="L25" i="3"/>
  <c r="L26" i="3" s="1"/>
  <c r="L17" i="3"/>
  <c r="L18" i="3" s="1"/>
  <c r="K19" i="3"/>
  <c r="K20" i="3" s="1"/>
  <c r="K11" i="3"/>
  <c r="K12" i="3" s="1"/>
  <c r="K21" i="3"/>
  <c r="K22" i="3" s="1"/>
  <c r="K13" i="3"/>
  <c r="K14" i="3" s="1"/>
  <c r="K23" i="3"/>
  <c r="K24" i="3" s="1"/>
  <c r="K15" i="3"/>
  <c r="K16" i="3" s="1"/>
  <c r="K25" i="3"/>
  <c r="K26" i="3" s="1"/>
  <c r="K17" i="3"/>
  <c r="K18" i="3" s="1"/>
  <c r="C11" i="3"/>
  <c r="C12" i="3" s="1"/>
  <c r="D21" i="3"/>
  <c r="D22" i="3" s="1"/>
  <c r="C17" i="3"/>
  <c r="C18" i="3" s="1"/>
  <c r="D17" i="3"/>
  <c r="D18" i="3" s="1"/>
  <c r="C21" i="3"/>
  <c r="C22" i="3" s="1"/>
  <c r="D11" i="3"/>
  <c r="D12" i="3" s="1"/>
  <c r="C23" i="3"/>
  <c r="C24" i="3" s="1"/>
  <c r="D13" i="3"/>
  <c r="D14" i="3" s="1"/>
  <c r="D23" i="3"/>
  <c r="D24" i="3" s="1"/>
  <c r="C15" i="3"/>
  <c r="C16" i="3" s="1"/>
  <c r="D15" i="3"/>
  <c r="D16" i="3" s="1"/>
  <c r="E23" i="3"/>
  <c r="E24" i="3" s="1"/>
  <c r="F23" i="3"/>
  <c r="F24" i="3" s="1"/>
  <c r="E25" i="3"/>
  <c r="E26" i="3" s="1"/>
  <c r="F25" i="3"/>
  <c r="F26" i="3" s="1"/>
  <c r="E15" i="3"/>
  <c r="E16" i="3" s="1"/>
  <c r="E17" i="3"/>
  <c r="E18" i="3" s="1"/>
  <c r="E19" i="3"/>
  <c r="E20" i="3" s="1"/>
  <c r="F19" i="3"/>
  <c r="F20" i="3" s="1"/>
  <c r="E21" i="3"/>
  <c r="E22" i="3" s="1"/>
  <c r="F21" i="3"/>
  <c r="F22" i="3" s="1"/>
  <c r="E11" i="3"/>
  <c r="E12" i="3" s="1"/>
  <c r="F17" i="3"/>
  <c r="F18" i="3" s="1"/>
  <c r="G15" i="3"/>
  <c r="G16" i="3" s="1"/>
  <c r="G23" i="3"/>
  <c r="G24" i="3" s="1"/>
  <c r="G17" i="3"/>
  <c r="G18" i="3" s="1"/>
  <c r="G11" i="3"/>
  <c r="G12" i="3" s="1"/>
  <c r="H21" i="3"/>
  <c r="H22" i="3" s="1"/>
  <c r="H25" i="3"/>
  <c r="H26" i="3" s="1"/>
  <c r="H19" i="3"/>
  <c r="H20" i="3" s="1"/>
  <c r="H23" i="3"/>
  <c r="H24" i="3" s="1"/>
  <c r="N21" i="3"/>
  <c r="N22" i="3" s="1"/>
  <c r="N25" i="3"/>
  <c r="N26" i="3" s="1"/>
  <c r="N19" i="3"/>
  <c r="N20" i="3" s="1"/>
  <c r="N23" i="3"/>
  <c r="N24" i="3" s="1"/>
  <c r="M15" i="3"/>
  <c r="M16" i="3" s="1"/>
  <c r="M21" i="3"/>
  <c r="M22" i="3" s="1"/>
  <c r="M13" i="3"/>
  <c r="M14" i="3" s="1"/>
  <c r="M25" i="3"/>
  <c r="M26" i="3" s="1"/>
  <c r="M11" i="3"/>
  <c r="M12" i="3" s="1"/>
  <c r="M17" i="3"/>
  <c r="M18" i="3" s="1"/>
  <c r="M19" i="3"/>
  <c r="M20" i="3" s="1"/>
  <c r="M23" i="3"/>
  <c r="M24" i="3" s="1"/>
  <c r="G19" i="3"/>
  <c r="G20" i="3" s="1"/>
  <c r="G25" i="3"/>
  <c r="G26" i="3" s="1"/>
  <c r="G13" i="3"/>
  <c r="G14" i="3" s="1"/>
  <c r="G21" i="3"/>
  <c r="G22" i="3" s="1"/>
</calcChain>
</file>

<file path=xl/sharedStrings.xml><?xml version="1.0" encoding="utf-8"?>
<sst xmlns="http://schemas.openxmlformats.org/spreadsheetml/2006/main" count="43" uniqueCount="43">
  <si>
    <t>Registration</t>
  </si>
  <si>
    <t>Number of Games</t>
  </si>
  <si>
    <t>Ref Assignor Fee</t>
  </si>
  <si>
    <t>Field-Use Fees</t>
  </si>
  <si>
    <t>Administration Fees</t>
  </si>
  <si>
    <t>Cost per season before Players Pass</t>
  </si>
  <si>
    <t>Cost per Player Pass</t>
  </si>
  <si>
    <t>Cost Per player Before Players Pass  if 15 on Roster</t>
  </si>
  <si>
    <t>Cost Per player with Players Pass  if 15 on Roster</t>
  </si>
  <si>
    <t>Cost Per player Before Players Pass  if 16 on Roster</t>
  </si>
  <si>
    <t>Cost Per player with Players Pass  if 16 on Roster</t>
  </si>
  <si>
    <t>Cost Per player Before Players Pass  if 17 on Roster</t>
  </si>
  <si>
    <t>Cost Per player with Players Pass  if 17 on Roster</t>
  </si>
  <si>
    <t>Cost Per player Before Players Pass  if 18 on Roster</t>
  </si>
  <si>
    <t>Cost Per player with Players Pass  if 18 on Roster</t>
  </si>
  <si>
    <t>Ref Assignor per season (estimated)</t>
  </si>
  <si>
    <t>Ref Assignor Fee (per scheduled Match)</t>
  </si>
  <si>
    <t>Line Ref (2)</t>
  </si>
  <si>
    <t>Team Credit</t>
  </si>
  <si>
    <t>Fall 2024
(11v11)</t>
  </si>
  <si>
    <t>Fall 2024
(8v8)</t>
  </si>
  <si>
    <t xml:space="preserve">11v11 - Center Ref (1) </t>
  </si>
  <si>
    <t>Winter/Spring
 2025
(8v8)</t>
  </si>
  <si>
    <t>Winter/Spring
 2025
(11v11)</t>
  </si>
  <si>
    <t>Cost Per player Before Players Pass  if 11 on Roster</t>
  </si>
  <si>
    <t>Cost Per player Before Players Pass  if 12 on Roster</t>
  </si>
  <si>
    <t>Cost Per player with Players Pass  if 11 on Roster</t>
  </si>
  <si>
    <t>Cost Per player with Players Pass  if 12 on Roster</t>
  </si>
  <si>
    <t>Cost Per player Before Players Pass  if 13 on Roster</t>
  </si>
  <si>
    <t>Cost Per player with Players Pass  if 13 on Roster</t>
  </si>
  <si>
    <t>Cost Per player Before Players Pass  if 14 on Roster</t>
  </si>
  <si>
    <t>Cost Per player with Players Pass  if 14 on Roster</t>
  </si>
  <si>
    <t>8v8 - Two Ref (2)</t>
  </si>
  <si>
    <t>True Cost
Fall 2025</t>
  </si>
  <si>
    <t>Referee Fees/Team
 (8v8 - $60/game)  (11v11 - $92.50/game)</t>
  </si>
  <si>
    <t>Fall 2025
(8v8)</t>
  </si>
  <si>
    <t>Fall 2025
(11v11)</t>
  </si>
  <si>
    <t>Winter/Spring
 2026
(8v8)</t>
  </si>
  <si>
    <t>Winter/Spring
 2026
(11v11)</t>
  </si>
  <si>
    <t>Fall 2026
(8v8)</t>
  </si>
  <si>
    <t>Fall 2026
(11v11)</t>
  </si>
  <si>
    <t>Winter/Spring
 2027
(8v8)</t>
  </si>
  <si>
    <t>Winter/Spring
 2027
(11v11)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</si>
</sst>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33CC33"/>
      <name val="Calibri"/>
      <family val="2"/>
      <scheme val="minor"/>
    </font>
    <font>
      <b/>
      <i/>
      <sz val="11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6" fontId="0" fillId="0" borderId="6" xfId="0" applyNumberFormat="1" applyBorder="1" applyAlignment="1">
      <alignment horizontal="center" vertical="center"/>
    </xf>
    <xf numFmtId="6" fontId="0" fillId="0" borderId="7" xfId="0" applyNumberForma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6" fontId="0" fillId="2" borderId="6" xfId="0" applyNumberFormat="1" applyFill="1" applyBorder="1" applyAlignment="1">
      <alignment horizontal="center" vertical="center"/>
    </xf>
    <xf numFmtId="6" fontId="0" fillId="2" borderId="7" xfId="0" applyNumberFormat="1" applyFill="1" applyBorder="1" applyAlignment="1">
      <alignment horizontal="center" vertical="center"/>
    </xf>
    <xf numFmtId="8" fontId="0" fillId="0" borderId="6" xfId="0" applyNumberFormat="1" applyBorder="1" applyAlignment="1">
      <alignment horizontal="center" vertical="center"/>
    </xf>
    <xf numFmtId="8" fontId="0" fillId="0" borderId="7" xfId="0" applyNumberFormat="1" applyBorder="1" applyAlignment="1">
      <alignment horizontal="center" vertical="center"/>
    </xf>
    <xf numFmtId="8" fontId="3" fillId="3" borderId="6" xfId="0" applyNumberFormat="1" applyFont="1" applyFill="1" applyBorder="1" applyAlignment="1">
      <alignment horizontal="center" vertical="center"/>
    </xf>
    <xf numFmtId="8" fontId="3" fillId="3" borderId="7" xfId="0" applyNumberFormat="1" applyFont="1" applyFill="1" applyBorder="1" applyAlignment="1">
      <alignment horizontal="center" vertical="center"/>
    </xf>
    <xf numFmtId="6" fontId="0" fillId="0" borderId="8" xfId="0" applyNumberFormat="1" applyBorder="1" applyAlignment="1">
      <alignment horizontal="center" vertical="center"/>
    </xf>
    <xf numFmtId="6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6" fontId="0" fillId="0" borderId="12" xfId="0" applyNumberFormat="1" applyBorder="1" applyAlignment="1">
      <alignment horizontal="center" vertical="center"/>
    </xf>
    <xf numFmtId="6" fontId="0" fillId="0" borderId="13" xfId="0" applyNumberForma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6" fontId="2" fillId="0" borderId="18" xfId="0" applyNumberFormat="1" applyFont="1" applyBorder="1" applyAlignment="1">
      <alignment horizontal="center" vertical="center"/>
    </xf>
    <xf numFmtId="6" fontId="0" fillId="4" borderId="14" xfId="0" applyNumberFormat="1" applyFill="1" applyBorder="1" applyAlignment="1">
      <alignment horizontal="center" vertical="center"/>
    </xf>
    <xf numFmtId="6" fontId="0" fillId="4" borderId="15" xfId="0" applyNumberFormat="1" applyFill="1" applyBorder="1" applyAlignment="1">
      <alignment horizontal="center" vertical="center"/>
    </xf>
    <xf numFmtId="6" fontId="0" fillId="4" borderId="5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6D83-DE16-47B0-9CB7-EE62DA8EE11C}">
  <dimension ref="A1:N32"/>
  <sheetViews>
    <sheetView tabSelected="1" workbookViewId="0">
      <selection activeCell="I7" sqref="I7"/>
    </sheetView>
  </sheetViews>
  <sheetFormatPr defaultRowHeight="15" x14ac:dyDescent="0.25"/>
  <cols>
    <col min="1" max="1" width="64.42578125" style="15" bestFit="1" customWidth="1"/>
    <col min="2" max="2" width="9.28515625" style="15" bestFit="1" customWidth="1"/>
    <col min="3" max="8" width="8.5703125" style="15" bestFit="1" customWidth="1"/>
    <col min="9" max="14" width="13.85546875" style="15" bestFit="1" customWidth="1"/>
  </cols>
  <sheetData>
    <row r="1" spans="1:14" ht="45.75" thickBot="1" x14ac:dyDescent="0.3">
      <c r="A1" s="17" t="s">
        <v>0</v>
      </c>
      <c r="B1" s="29" t="s">
        <v>33</v>
      </c>
      <c r="C1" s="29" t="s">
        <v>39</v>
      </c>
      <c r="D1" s="29" t="s">
        <v>40</v>
      </c>
      <c r="E1" s="29" t="s">
        <v>35</v>
      </c>
      <c r="F1" s="29" t="s">
        <v>36</v>
      </c>
      <c r="G1" s="16" t="s">
        <v>20</v>
      </c>
      <c r="H1" s="1" t="s">
        <v>19</v>
      </c>
      <c r="I1" s="25" t="s">
        <v>41</v>
      </c>
      <c r="J1" s="25" t="s">
        <v>42</v>
      </c>
      <c r="K1" s="25" t="s">
        <v>37</v>
      </c>
      <c r="L1" s="25" t="s">
        <v>38</v>
      </c>
      <c r="M1" s="25" t="s">
        <v>22</v>
      </c>
      <c r="N1" s="1" t="s">
        <v>23</v>
      </c>
    </row>
    <row r="2" spans="1:14" x14ac:dyDescent="0.25">
      <c r="A2" s="18" t="s">
        <v>1</v>
      </c>
      <c r="B2" s="18">
        <v>10</v>
      </c>
      <c r="C2" s="18">
        <v>10</v>
      </c>
      <c r="D2" s="18">
        <v>10</v>
      </c>
      <c r="E2" s="18">
        <v>10</v>
      </c>
      <c r="F2" s="18">
        <v>10</v>
      </c>
      <c r="G2" s="2">
        <v>10</v>
      </c>
      <c r="H2" s="3">
        <v>10</v>
      </c>
      <c r="I2" s="30">
        <v>13</v>
      </c>
      <c r="J2" s="30">
        <v>13</v>
      </c>
      <c r="K2" s="30">
        <v>13</v>
      </c>
      <c r="L2" s="30">
        <v>13</v>
      </c>
      <c r="M2" s="30">
        <v>13</v>
      </c>
      <c r="N2" s="31">
        <v>13</v>
      </c>
    </row>
    <row r="3" spans="1:14" ht="30" x14ac:dyDescent="0.25">
      <c r="A3" s="26" t="s">
        <v>34</v>
      </c>
      <c r="B3" s="26"/>
      <c r="C3" s="27">
        <v>600</v>
      </c>
      <c r="D3" s="27">
        <v>925</v>
      </c>
      <c r="E3" s="27">
        <v>600</v>
      </c>
      <c r="F3" s="27">
        <v>925</v>
      </c>
      <c r="G3" s="4">
        <f>30*G2</f>
        <v>300</v>
      </c>
      <c r="H3" s="5">
        <f>85*H2</f>
        <v>850</v>
      </c>
      <c r="I3" s="4">
        <f>60*13</f>
        <v>780</v>
      </c>
      <c r="J3" s="4">
        <f>92.5*13</f>
        <v>1202.5</v>
      </c>
      <c r="K3" s="4">
        <f>60*13</f>
        <v>780</v>
      </c>
      <c r="L3" s="4">
        <f>92.5*13</f>
        <v>1202.5</v>
      </c>
      <c r="M3" s="4">
        <f>(30*M2)</f>
        <v>390</v>
      </c>
      <c r="N3" s="5">
        <f>85*N2</f>
        <v>1105</v>
      </c>
    </row>
    <row r="4" spans="1:14" x14ac:dyDescent="0.25">
      <c r="A4" s="19" t="s">
        <v>2</v>
      </c>
      <c r="B4" s="27">
        <v>150</v>
      </c>
      <c r="C4" s="27">
        <v>75</v>
      </c>
      <c r="D4" s="27">
        <v>75</v>
      </c>
      <c r="E4" s="27">
        <v>75</v>
      </c>
      <c r="F4" s="27">
        <v>75</v>
      </c>
      <c r="G4" s="4">
        <v>75</v>
      </c>
      <c r="H4" s="5">
        <v>75</v>
      </c>
      <c r="I4" s="4">
        <v>75</v>
      </c>
      <c r="J4" s="4">
        <v>75</v>
      </c>
      <c r="K4" s="4">
        <v>75</v>
      </c>
      <c r="L4" s="4">
        <v>75</v>
      </c>
      <c r="M4" s="4">
        <v>75</v>
      </c>
      <c r="N4" s="5">
        <v>75</v>
      </c>
    </row>
    <row r="5" spans="1:14" x14ac:dyDescent="0.25">
      <c r="A5" s="19" t="s">
        <v>3</v>
      </c>
      <c r="B5" s="27">
        <f>(75/2)*10</f>
        <v>375</v>
      </c>
      <c r="C5" s="27">
        <v>50</v>
      </c>
      <c r="D5" s="27">
        <v>50</v>
      </c>
      <c r="E5" s="27">
        <v>150</v>
      </c>
      <c r="F5" s="27">
        <v>150</v>
      </c>
      <c r="G5" s="4">
        <v>235</v>
      </c>
      <c r="H5" s="5">
        <v>235</v>
      </c>
      <c r="I5" s="4">
        <v>100</v>
      </c>
      <c r="J5" s="4">
        <v>100</v>
      </c>
      <c r="K5" s="4">
        <v>200</v>
      </c>
      <c r="L5" s="4">
        <v>200</v>
      </c>
      <c r="M5" s="4">
        <v>235</v>
      </c>
      <c r="N5" s="5">
        <v>235</v>
      </c>
    </row>
    <row r="6" spans="1:14" x14ac:dyDescent="0.25">
      <c r="A6" s="19" t="s">
        <v>4</v>
      </c>
      <c r="B6" s="27">
        <v>50</v>
      </c>
      <c r="C6" s="27">
        <v>50</v>
      </c>
      <c r="D6" s="27">
        <v>50</v>
      </c>
      <c r="E6" s="27">
        <v>50</v>
      </c>
      <c r="F6" s="27">
        <v>50</v>
      </c>
      <c r="G6" s="4">
        <v>100</v>
      </c>
      <c r="H6" s="5">
        <v>100</v>
      </c>
      <c r="I6" s="4">
        <v>100</v>
      </c>
      <c r="J6" s="4">
        <v>100</v>
      </c>
      <c r="K6" s="4">
        <v>100</v>
      </c>
      <c r="L6" s="4">
        <v>100</v>
      </c>
      <c r="M6" s="4">
        <v>100</v>
      </c>
      <c r="N6" s="5">
        <v>200</v>
      </c>
    </row>
    <row r="7" spans="1:14" x14ac:dyDescent="0.25">
      <c r="A7" s="20" t="s">
        <v>18</v>
      </c>
      <c r="B7" s="20"/>
      <c r="C7" s="20"/>
      <c r="D7" s="20"/>
      <c r="E7" s="20"/>
      <c r="F7" s="20"/>
      <c r="G7" s="4"/>
      <c r="H7" s="5"/>
      <c r="I7" s="4"/>
      <c r="J7" s="4"/>
      <c r="K7" s="4"/>
      <c r="L7" s="4"/>
      <c r="M7" s="4"/>
      <c r="N7" s="5"/>
    </row>
    <row r="8" spans="1:14" x14ac:dyDescent="0.25">
      <c r="A8" s="21" t="s">
        <v>5</v>
      </c>
      <c r="B8" s="21"/>
      <c r="C8" s="6">
        <f>SUM(C3:C6)</f>
        <v>775</v>
      </c>
      <c r="D8" s="6">
        <f t="shared" ref="D8:H8" si="0">SUM(D3:D6)</f>
        <v>1100</v>
      </c>
      <c r="E8" s="6">
        <f t="shared" si="0"/>
        <v>875</v>
      </c>
      <c r="F8" s="6">
        <f t="shared" si="0"/>
        <v>1200</v>
      </c>
      <c r="G8" s="6">
        <f t="shared" si="0"/>
        <v>710</v>
      </c>
      <c r="H8" s="6">
        <f t="shared" si="0"/>
        <v>1260</v>
      </c>
      <c r="I8" s="6">
        <f>SUM(I3:I6)</f>
        <v>1055</v>
      </c>
      <c r="J8" s="6">
        <f t="shared" ref="J8:N8" si="1">SUM(J3:J6)</f>
        <v>1477.5</v>
      </c>
      <c r="K8" s="6">
        <f t="shared" si="1"/>
        <v>1155</v>
      </c>
      <c r="L8" s="6">
        <f t="shared" si="1"/>
        <v>1577.5</v>
      </c>
      <c r="M8" s="6">
        <f t="shared" si="1"/>
        <v>800</v>
      </c>
      <c r="N8" s="32">
        <f t="shared" si="1"/>
        <v>1615</v>
      </c>
    </row>
    <row r="9" spans="1:14" x14ac:dyDescent="0.25">
      <c r="A9" s="22"/>
      <c r="B9" s="22"/>
      <c r="C9" s="22"/>
      <c r="D9" s="22"/>
      <c r="E9" s="22"/>
      <c r="F9" s="22"/>
      <c r="G9" s="7"/>
      <c r="H9" s="8"/>
      <c r="I9" s="7"/>
      <c r="J9" s="7"/>
      <c r="K9" s="7"/>
      <c r="L9" s="7"/>
      <c r="M9" s="7"/>
      <c r="N9" s="8"/>
    </row>
    <row r="10" spans="1:14" x14ac:dyDescent="0.25">
      <c r="A10" s="19" t="s">
        <v>6</v>
      </c>
      <c r="B10" s="19"/>
      <c r="C10" s="9">
        <v>26.25</v>
      </c>
      <c r="D10" s="9">
        <v>26.25</v>
      </c>
      <c r="E10" s="9">
        <v>26.25</v>
      </c>
      <c r="F10" s="9">
        <v>26.25</v>
      </c>
      <c r="G10" s="9">
        <v>26.25</v>
      </c>
      <c r="H10" s="10">
        <v>26.25</v>
      </c>
      <c r="I10" s="9">
        <v>26.25</v>
      </c>
      <c r="J10" s="9">
        <v>26.25</v>
      </c>
      <c r="K10" s="9">
        <v>26.25</v>
      </c>
      <c r="L10" s="9">
        <v>26.25</v>
      </c>
      <c r="M10" s="9">
        <v>26.25</v>
      </c>
      <c r="N10" s="10">
        <v>26.25</v>
      </c>
    </row>
    <row r="11" spans="1:14" x14ac:dyDescent="0.25">
      <c r="A11" s="19" t="s">
        <v>24</v>
      </c>
      <c r="B11" s="19"/>
      <c r="C11" s="4">
        <f t="shared" ref="C11:F11" si="2">C$8/11</f>
        <v>70.454545454545453</v>
      </c>
      <c r="D11" s="4">
        <f t="shared" si="2"/>
        <v>100</v>
      </c>
      <c r="E11" s="4">
        <f t="shared" si="2"/>
        <v>79.545454545454547</v>
      </c>
      <c r="F11" s="4">
        <f t="shared" si="2"/>
        <v>109.09090909090909</v>
      </c>
      <c r="G11" s="4">
        <f>G$8/11</f>
        <v>64.545454545454547</v>
      </c>
      <c r="H11" s="33"/>
      <c r="I11" s="4">
        <f t="shared" ref="I11:L11" si="3">I$8/11</f>
        <v>95.909090909090907</v>
      </c>
      <c r="J11" s="4">
        <f t="shared" si="3"/>
        <v>134.31818181818181</v>
      </c>
      <c r="K11" s="4">
        <f t="shared" si="3"/>
        <v>105</v>
      </c>
      <c r="L11" s="4">
        <f t="shared" si="3"/>
        <v>143.40909090909091</v>
      </c>
      <c r="M11" s="4">
        <f>M$8/11</f>
        <v>72.727272727272734</v>
      </c>
      <c r="N11" s="33"/>
    </row>
    <row r="12" spans="1:14" x14ac:dyDescent="0.25">
      <c r="A12" s="23" t="s">
        <v>26</v>
      </c>
      <c r="B12" s="23"/>
      <c r="C12" s="11">
        <f t="shared" ref="C12:D12" si="4">C11+26.25</f>
        <v>96.704545454545453</v>
      </c>
      <c r="D12" s="11">
        <f t="shared" si="4"/>
        <v>126.25</v>
      </c>
      <c r="E12" s="11">
        <f t="shared" ref="E12:F12" si="5">E11+26.25</f>
        <v>105.79545454545455</v>
      </c>
      <c r="F12" s="11">
        <f t="shared" si="5"/>
        <v>135.34090909090909</v>
      </c>
      <c r="G12" s="11">
        <f>G11+26.25</f>
        <v>90.795454545454547</v>
      </c>
      <c r="H12" s="34"/>
      <c r="I12" s="11">
        <f t="shared" ref="I12:J12" si="6">I11+26.25</f>
        <v>122.15909090909091</v>
      </c>
      <c r="J12" s="11">
        <f t="shared" si="6"/>
        <v>160.56818181818181</v>
      </c>
      <c r="K12" s="11">
        <f t="shared" ref="K12:L12" si="7">K11+26.25</f>
        <v>131.25</v>
      </c>
      <c r="L12" s="11">
        <f t="shared" si="7"/>
        <v>169.65909090909091</v>
      </c>
      <c r="M12" s="11">
        <f>M11+26.25</f>
        <v>98.977272727272734</v>
      </c>
      <c r="N12" s="34"/>
    </row>
    <row r="13" spans="1:14" x14ac:dyDescent="0.25">
      <c r="A13" s="19" t="s">
        <v>25</v>
      </c>
      <c r="B13" s="19"/>
      <c r="C13" s="4">
        <f t="shared" ref="C13:F13" si="8">C$8/12</f>
        <v>64.583333333333329</v>
      </c>
      <c r="D13" s="4">
        <f t="shared" si="8"/>
        <v>91.666666666666671</v>
      </c>
      <c r="E13" s="4">
        <f t="shared" si="8"/>
        <v>72.916666666666671</v>
      </c>
      <c r="F13" s="4">
        <f t="shared" si="8"/>
        <v>100</v>
      </c>
      <c r="G13" s="4">
        <f>G$8/12</f>
        <v>59.166666666666664</v>
      </c>
      <c r="H13" s="34"/>
      <c r="I13" s="4">
        <f t="shared" ref="I13:L13" si="9">I$8/12</f>
        <v>87.916666666666671</v>
      </c>
      <c r="J13" s="4">
        <f t="shared" si="9"/>
        <v>123.125</v>
      </c>
      <c r="K13" s="4">
        <f t="shared" si="9"/>
        <v>96.25</v>
      </c>
      <c r="L13" s="4">
        <f t="shared" si="9"/>
        <v>131.45833333333334</v>
      </c>
      <c r="M13" s="4">
        <f>M$8/12</f>
        <v>66.666666666666671</v>
      </c>
      <c r="N13" s="34"/>
    </row>
    <row r="14" spans="1:14" x14ac:dyDescent="0.25">
      <c r="A14" s="23" t="s">
        <v>27</v>
      </c>
      <c r="B14" s="23"/>
      <c r="C14" s="11">
        <f t="shared" ref="C14:D14" si="10">C13+26.25</f>
        <v>90.833333333333329</v>
      </c>
      <c r="D14" s="11">
        <f t="shared" si="10"/>
        <v>117.91666666666667</v>
      </c>
      <c r="E14" s="11">
        <f t="shared" ref="E14:F14" si="11">E13+26.25</f>
        <v>99.166666666666671</v>
      </c>
      <c r="F14" s="11">
        <f t="shared" si="11"/>
        <v>126.25</v>
      </c>
      <c r="G14" s="11">
        <f>G13+26.25</f>
        <v>85.416666666666657</v>
      </c>
      <c r="H14" s="34"/>
      <c r="I14" s="11">
        <f t="shared" ref="I14:J14" si="12">I13+26.25</f>
        <v>114.16666666666667</v>
      </c>
      <c r="J14" s="11">
        <f t="shared" si="12"/>
        <v>149.375</v>
      </c>
      <c r="K14" s="11">
        <f t="shared" ref="K14:L14" si="13">K13+26.25</f>
        <v>122.5</v>
      </c>
      <c r="L14" s="11">
        <f t="shared" si="13"/>
        <v>157.70833333333334</v>
      </c>
      <c r="M14" s="11">
        <f>M13+26.25</f>
        <v>92.916666666666671</v>
      </c>
      <c r="N14" s="34"/>
    </row>
    <row r="15" spans="1:14" x14ac:dyDescent="0.25">
      <c r="A15" s="19" t="s">
        <v>28</v>
      </c>
      <c r="B15" s="19"/>
      <c r="C15" s="4">
        <f t="shared" ref="C15:F15" si="14">C$8/13</f>
        <v>59.615384615384613</v>
      </c>
      <c r="D15" s="4">
        <f t="shared" si="14"/>
        <v>84.615384615384613</v>
      </c>
      <c r="E15" s="4">
        <f t="shared" si="14"/>
        <v>67.307692307692307</v>
      </c>
      <c r="F15" s="4">
        <f t="shared" si="14"/>
        <v>92.307692307692307</v>
      </c>
      <c r="G15" s="4">
        <f>G$8/13</f>
        <v>54.615384615384613</v>
      </c>
      <c r="H15" s="34"/>
      <c r="I15" s="4">
        <f t="shared" ref="I15:L15" si="15">I$8/13</f>
        <v>81.15384615384616</v>
      </c>
      <c r="J15" s="4">
        <f t="shared" si="15"/>
        <v>113.65384615384616</v>
      </c>
      <c r="K15" s="4">
        <f t="shared" si="15"/>
        <v>88.84615384615384</v>
      </c>
      <c r="L15" s="4">
        <f t="shared" si="15"/>
        <v>121.34615384615384</v>
      </c>
      <c r="M15" s="4">
        <f>M$8/13</f>
        <v>61.53846153846154</v>
      </c>
      <c r="N15" s="34"/>
    </row>
    <row r="16" spans="1:14" x14ac:dyDescent="0.25">
      <c r="A16" s="23" t="s">
        <v>29</v>
      </c>
      <c r="B16" s="23"/>
      <c r="C16" s="11">
        <f t="shared" ref="C16:D16" si="16">C15+26.25</f>
        <v>85.865384615384613</v>
      </c>
      <c r="D16" s="11">
        <f t="shared" si="16"/>
        <v>110.86538461538461</v>
      </c>
      <c r="E16" s="11">
        <f t="shared" ref="E16:F16" si="17">E15+26.25</f>
        <v>93.557692307692307</v>
      </c>
      <c r="F16" s="11">
        <f t="shared" si="17"/>
        <v>118.55769230769231</v>
      </c>
      <c r="G16" s="11">
        <f>G15+26.25</f>
        <v>80.865384615384613</v>
      </c>
      <c r="H16" s="34"/>
      <c r="I16" s="11">
        <f t="shared" ref="I16:J16" si="18">I15+26.25</f>
        <v>107.40384615384616</v>
      </c>
      <c r="J16" s="11">
        <f t="shared" si="18"/>
        <v>139.90384615384616</v>
      </c>
      <c r="K16" s="11">
        <f t="shared" ref="K16:L16" si="19">K15+26.25</f>
        <v>115.09615384615384</v>
      </c>
      <c r="L16" s="11">
        <f t="shared" si="19"/>
        <v>147.59615384615384</v>
      </c>
      <c r="M16" s="11">
        <f>M15+26.25</f>
        <v>87.788461538461547</v>
      </c>
      <c r="N16" s="34"/>
    </row>
    <row r="17" spans="1:14" x14ac:dyDescent="0.25">
      <c r="A17" s="19" t="s">
        <v>30</v>
      </c>
      <c r="B17" s="19"/>
      <c r="C17" s="4">
        <f t="shared" ref="C17:F17" si="20">C$8/14</f>
        <v>55.357142857142854</v>
      </c>
      <c r="D17" s="4">
        <f t="shared" si="20"/>
        <v>78.571428571428569</v>
      </c>
      <c r="E17" s="4">
        <f t="shared" si="20"/>
        <v>62.5</v>
      </c>
      <c r="F17" s="4">
        <f t="shared" si="20"/>
        <v>85.714285714285708</v>
      </c>
      <c r="G17" s="4">
        <f>G$8/14</f>
        <v>50.714285714285715</v>
      </c>
      <c r="H17" s="34"/>
      <c r="I17" s="4">
        <f t="shared" ref="I17:L17" si="21">I$8/14</f>
        <v>75.357142857142861</v>
      </c>
      <c r="J17" s="4">
        <f t="shared" si="21"/>
        <v>105.53571428571429</v>
      </c>
      <c r="K17" s="4">
        <f t="shared" si="21"/>
        <v>82.5</v>
      </c>
      <c r="L17" s="4">
        <f t="shared" si="21"/>
        <v>112.67857142857143</v>
      </c>
      <c r="M17" s="4">
        <f>M$8/14</f>
        <v>57.142857142857146</v>
      </c>
      <c r="N17" s="34"/>
    </row>
    <row r="18" spans="1:14" x14ac:dyDescent="0.25">
      <c r="A18" s="23" t="s">
        <v>31</v>
      </c>
      <c r="B18" s="23"/>
      <c r="C18" s="11">
        <f t="shared" ref="C18:D18" si="22">C17+26.25</f>
        <v>81.607142857142861</v>
      </c>
      <c r="D18" s="11">
        <f t="shared" si="22"/>
        <v>104.82142857142857</v>
      </c>
      <c r="E18" s="11">
        <f t="shared" ref="E18:F18" si="23">E17+26.25</f>
        <v>88.75</v>
      </c>
      <c r="F18" s="11">
        <f t="shared" si="23"/>
        <v>111.96428571428571</v>
      </c>
      <c r="G18" s="11">
        <f>G17+26.25</f>
        <v>76.964285714285722</v>
      </c>
      <c r="H18" s="35"/>
      <c r="I18" s="11">
        <f t="shared" ref="I18:J18" si="24">I17+26.25</f>
        <v>101.60714285714286</v>
      </c>
      <c r="J18" s="11">
        <f t="shared" si="24"/>
        <v>131.78571428571428</v>
      </c>
      <c r="K18" s="11">
        <f t="shared" ref="K18:L18" si="25">K17+26.25</f>
        <v>108.75</v>
      </c>
      <c r="L18" s="11">
        <f t="shared" si="25"/>
        <v>138.92857142857144</v>
      </c>
      <c r="M18" s="11">
        <f>M17+26.25</f>
        <v>83.392857142857139</v>
      </c>
      <c r="N18" s="35"/>
    </row>
    <row r="19" spans="1:14" x14ac:dyDescent="0.25">
      <c r="A19" s="19" t="s">
        <v>7</v>
      </c>
      <c r="B19" s="19"/>
      <c r="C19" s="4">
        <f t="shared" ref="C19:N19" si="26">C$8/15</f>
        <v>51.666666666666664</v>
      </c>
      <c r="D19" s="4">
        <f t="shared" si="26"/>
        <v>73.333333333333329</v>
      </c>
      <c r="E19" s="4">
        <f t="shared" si="26"/>
        <v>58.333333333333336</v>
      </c>
      <c r="F19" s="4">
        <f t="shared" si="26"/>
        <v>80</v>
      </c>
      <c r="G19" s="4">
        <f t="shared" si="26"/>
        <v>47.333333333333336</v>
      </c>
      <c r="H19" s="5">
        <f t="shared" si="26"/>
        <v>84</v>
      </c>
      <c r="I19" s="4">
        <f t="shared" si="26"/>
        <v>70.333333333333329</v>
      </c>
      <c r="J19" s="4">
        <f t="shared" si="26"/>
        <v>98.5</v>
      </c>
      <c r="K19" s="4">
        <f t="shared" si="26"/>
        <v>77</v>
      </c>
      <c r="L19" s="4">
        <f t="shared" si="26"/>
        <v>105.16666666666667</v>
      </c>
      <c r="M19" s="4">
        <f t="shared" si="26"/>
        <v>53.333333333333336</v>
      </c>
      <c r="N19" s="5">
        <f t="shared" si="26"/>
        <v>107.66666666666667</v>
      </c>
    </row>
    <row r="20" spans="1:14" x14ac:dyDescent="0.25">
      <c r="A20" s="23" t="s">
        <v>8</v>
      </c>
      <c r="B20" s="23"/>
      <c r="C20" s="11">
        <f t="shared" ref="C20:D20" si="27">C19+26.25</f>
        <v>77.916666666666657</v>
      </c>
      <c r="D20" s="11">
        <f t="shared" si="27"/>
        <v>99.583333333333329</v>
      </c>
      <c r="E20" s="11">
        <f t="shared" ref="E20:F20" si="28">E19+26.25</f>
        <v>84.583333333333343</v>
      </c>
      <c r="F20" s="11">
        <f t="shared" si="28"/>
        <v>106.25</v>
      </c>
      <c r="G20" s="11">
        <f t="shared" ref="G20:N20" si="29">G19+26.25</f>
        <v>73.583333333333343</v>
      </c>
      <c r="H20" s="12">
        <f t="shared" si="29"/>
        <v>110.25</v>
      </c>
      <c r="I20" s="11">
        <f t="shared" si="29"/>
        <v>96.583333333333329</v>
      </c>
      <c r="J20" s="11">
        <f t="shared" si="29"/>
        <v>124.75</v>
      </c>
      <c r="K20" s="11">
        <f t="shared" ref="K20:L20" si="30">K19+26.25</f>
        <v>103.25</v>
      </c>
      <c r="L20" s="11">
        <f t="shared" si="30"/>
        <v>131.41666666666669</v>
      </c>
      <c r="M20" s="11">
        <f t="shared" si="29"/>
        <v>79.583333333333343</v>
      </c>
      <c r="N20" s="12">
        <f t="shared" si="29"/>
        <v>133.91666666666669</v>
      </c>
    </row>
    <row r="21" spans="1:14" x14ac:dyDescent="0.25">
      <c r="A21" s="19" t="s">
        <v>9</v>
      </c>
      <c r="B21" s="19"/>
      <c r="C21" s="4">
        <f t="shared" ref="C21:N21" si="31">C$8/16</f>
        <v>48.4375</v>
      </c>
      <c r="D21" s="4">
        <f t="shared" si="31"/>
        <v>68.75</v>
      </c>
      <c r="E21" s="4">
        <f t="shared" si="31"/>
        <v>54.6875</v>
      </c>
      <c r="F21" s="4">
        <f t="shared" si="31"/>
        <v>75</v>
      </c>
      <c r="G21" s="4">
        <f t="shared" si="31"/>
        <v>44.375</v>
      </c>
      <c r="H21" s="5">
        <f t="shared" si="31"/>
        <v>78.75</v>
      </c>
      <c r="I21" s="4">
        <f t="shared" si="31"/>
        <v>65.9375</v>
      </c>
      <c r="J21" s="4">
        <f t="shared" si="31"/>
        <v>92.34375</v>
      </c>
      <c r="K21" s="4">
        <f t="shared" si="31"/>
        <v>72.1875</v>
      </c>
      <c r="L21" s="4">
        <f t="shared" si="31"/>
        <v>98.59375</v>
      </c>
      <c r="M21" s="4">
        <f t="shared" si="31"/>
        <v>50</v>
      </c>
      <c r="N21" s="5">
        <f t="shared" si="31"/>
        <v>100.9375</v>
      </c>
    </row>
    <row r="22" spans="1:14" x14ac:dyDescent="0.25">
      <c r="A22" s="23" t="s">
        <v>10</v>
      </c>
      <c r="B22" s="23"/>
      <c r="C22" s="11">
        <f t="shared" ref="C22:D22" si="32">C21+26.25</f>
        <v>74.6875</v>
      </c>
      <c r="D22" s="11">
        <f t="shared" si="32"/>
        <v>95</v>
      </c>
      <c r="E22" s="11">
        <f t="shared" ref="E22:F22" si="33">E21+26.25</f>
        <v>80.9375</v>
      </c>
      <c r="F22" s="11">
        <f t="shared" si="33"/>
        <v>101.25</v>
      </c>
      <c r="G22" s="11">
        <f t="shared" ref="G22:N22" si="34">G21+26.25</f>
        <v>70.625</v>
      </c>
      <c r="H22" s="12">
        <f t="shared" si="34"/>
        <v>105</v>
      </c>
      <c r="I22" s="11">
        <f t="shared" si="34"/>
        <v>92.1875</v>
      </c>
      <c r="J22" s="11">
        <f t="shared" si="34"/>
        <v>118.59375</v>
      </c>
      <c r="K22" s="11">
        <f t="shared" ref="K22:L22" si="35">K21+26.25</f>
        <v>98.4375</v>
      </c>
      <c r="L22" s="11">
        <f t="shared" si="35"/>
        <v>124.84375</v>
      </c>
      <c r="M22" s="11">
        <f t="shared" si="34"/>
        <v>76.25</v>
      </c>
      <c r="N22" s="12">
        <f t="shared" si="34"/>
        <v>127.1875</v>
      </c>
    </row>
    <row r="23" spans="1:14" x14ac:dyDescent="0.25">
      <c r="A23" s="19" t="s">
        <v>11</v>
      </c>
      <c r="B23" s="19"/>
      <c r="C23" s="4">
        <f t="shared" ref="C23:N23" si="36">C$8/17</f>
        <v>45.588235294117645</v>
      </c>
      <c r="D23" s="4">
        <f t="shared" si="36"/>
        <v>64.705882352941174</v>
      </c>
      <c r="E23" s="4">
        <f t="shared" si="36"/>
        <v>51.470588235294116</v>
      </c>
      <c r="F23" s="4">
        <f t="shared" si="36"/>
        <v>70.588235294117652</v>
      </c>
      <c r="G23" s="4">
        <f t="shared" si="36"/>
        <v>41.764705882352942</v>
      </c>
      <c r="H23" s="5">
        <f t="shared" si="36"/>
        <v>74.117647058823536</v>
      </c>
      <c r="I23" s="4">
        <f t="shared" si="36"/>
        <v>62.058823529411768</v>
      </c>
      <c r="J23" s="4">
        <f t="shared" si="36"/>
        <v>86.911764705882348</v>
      </c>
      <c r="K23" s="4">
        <f t="shared" si="36"/>
        <v>67.941176470588232</v>
      </c>
      <c r="L23" s="4">
        <f t="shared" si="36"/>
        <v>92.794117647058826</v>
      </c>
      <c r="M23" s="4">
        <f t="shared" si="36"/>
        <v>47.058823529411768</v>
      </c>
      <c r="N23" s="5">
        <f t="shared" si="36"/>
        <v>95</v>
      </c>
    </row>
    <row r="24" spans="1:14" x14ac:dyDescent="0.25">
      <c r="A24" s="23" t="s">
        <v>12</v>
      </c>
      <c r="B24" s="23"/>
      <c r="C24" s="11">
        <f t="shared" ref="C24:D24" si="37">C23+26.25</f>
        <v>71.838235294117652</v>
      </c>
      <c r="D24" s="11">
        <f t="shared" si="37"/>
        <v>90.955882352941174</v>
      </c>
      <c r="E24" s="11">
        <f t="shared" ref="E24:F24" si="38">E23+26.25</f>
        <v>77.720588235294116</v>
      </c>
      <c r="F24" s="11">
        <f t="shared" si="38"/>
        <v>96.838235294117652</v>
      </c>
      <c r="G24" s="11">
        <f t="shared" ref="G24:N24" si="39">G23+26.25</f>
        <v>68.014705882352942</v>
      </c>
      <c r="H24" s="12">
        <f t="shared" si="39"/>
        <v>100.36764705882354</v>
      </c>
      <c r="I24" s="11">
        <f t="shared" si="39"/>
        <v>88.308823529411768</v>
      </c>
      <c r="J24" s="11">
        <f t="shared" si="39"/>
        <v>113.16176470588235</v>
      </c>
      <c r="K24" s="11">
        <f t="shared" ref="K24:L24" si="40">K23+26.25</f>
        <v>94.191176470588232</v>
      </c>
      <c r="L24" s="11">
        <f t="shared" si="40"/>
        <v>119.04411764705883</v>
      </c>
      <c r="M24" s="11">
        <f t="shared" si="39"/>
        <v>73.308823529411768</v>
      </c>
      <c r="N24" s="12">
        <f t="shared" si="39"/>
        <v>121.25</v>
      </c>
    </row>
    <row r="25" spans="1:14" x14ac:dyDescent="0.25">
      <c r="A25" s="19" t="s">
        <v>13</v>
      </c>
      <c r="B25" s="19"/>
      <c r="C25" s="4">
        <f t="shared" ref="C25:N25" si="41">C$8/18</f>
        <v>43.055555555555557</v>
      </c>
      <c r="D25" s="4">
        <f t="shared" si="41"/>
        <v>61.111111111111114</v>
      </c>
      <c r="E25" s="4">
        <f t="shared" si="41"/>
        <v>48.611111111111114</v>
      </c>
      <c r="F25" s="4">
        <f t="shared" si="41"/>
        <v>66.666666666666671</v>
      </c>
      <c r="G25" s="4">
        <f t="shared" si="41"/>
        <v>39.444444444444443</v>
      </c>
      <c r="H25" s="5">
        <f t="shared" si="41"/>
        <v>70</v>
      </c>
      <c r="I25" s="4">
        <f t="shared" si="41"/>
        <v>58.611111111111114</v>
      </c>
      <c r="J25" s="4">
        <f t="shared" si="41"/>
        <v>82.083333333333329</v>
      </c>
      <c r="K25" s="4">
        <f t="shared" si="41"/>
        <v>64.166666666666671</v>
      </c>
      <c r="L25" s="4">
        <f t="shared" si="41"/>
        <v>87.638888888888886</v>
      </c>
      <c r="M25" s="4">
        <f t="shared" si="41"/>
        <v>44.444444444444443</v>
      </c>
      <c r="N25" s="5">
        <f t="shared" si="41"/>
        <v>89.722222222222229</v>
      </c>
    </row>
    <row r="26" spans="1:14" x14ac:dyDescent="0.25">
      <c r="A26" s="23" t="s">
        <v>14</v>
      </c>
      <c r="B26" s="23"/>
      <c r="C26" s="11">
        <f t="shared" ref="C26:D26" si="42">C25+26.25</f>
        <v>69.305555555555557</v>
      </c>
      <c r="D26" s="11">
        <f t="shared" si="42"/>
        <v>87.361111111111114</v>
      </c>
      <c r="E26" s="11">
        <f t="shared" ref="E26:F26" si="43">E25+26.25</f>
        <v>74.861111111111114</v>
      </c>
      <c r="F26" s="11">
        <f t="shared" si="43"/>
        <v>92.916666666666671</v>
      </c>
      <c r="G26" s="11">
        <f t="shared" ref="G26:N26" si="44">G25+26.25</f>
        <v>65.694444444444443</v>
      </c>
      <c r="H26" s="12">
        <f t="shared" si="44"/>
        <v>96.25</v>
      </c>
      <c r="I26" s="11">
        <f t="shared" si="44"/>
        <v>84.861111111111114</v>
      </c>
      <c r="J26" s="11">
        <f t="shared" si="44"/>
        <v>108.33333333333333</v>
      </c>
      <c r="K26" s="11">
        <f t="shared" ref="K26:L26" si="45">K25+26.25</f>
        <v>90.416666666666671</v>
      </c>
      <c r="L26" s="11">
        <f t="shared" si="45"/>
        <v>113.88888888888889</v>
      </c>
      <c r="M26" s="11">
        <f t="shared" si="44"/>
        <v>70.694444444444443</v>
      </c>
      <c r="N26" s="12">
        <f t="shared" si="44"/>
        <v>115.97222222222223</v>
      </c>
    </row>
    <row r="27" spans="1:14" x14ac:dyDescent="0.25">
      <c r="A27" s="22"/>
      <c r="B27" s="22"/>
      <c r="C27" s="22"/>
      <c r="D27" s="22"/>
      <c r="E27" s="22"/>
      <c r="F27" s="22"/>
      <c r="G27" s="7"/>
      <c r="H27" s="8"/>
      <c r="I27" s="7"/>
      <c r="J27" s="7"/>
      <c r="K27" s="7"/>
      <c r="L27" s="7"/>
      <c r="M27" s="7"/>
      <c r="N27" s="8"/>
    </row>
    <row r="28" spans="1:14" x14ac:dyDescent="0.25">
      <c r="A28" s="19" t="s">
        <v>15</v>
      </c>
      <c r="B28" s="27">
        <v>150</v>
      </c>
      <c r="C28" s="27">
        <v>150</v>
      </c>
      <c r="D28" s="27">
        <v>150</v>
      </c>
      <c r="E28" s="27">
        <v>150</v>
      </c>
      <c r="F28" s="27">
        <v>150</v>
      </c>
      <c r="G28" s="4">
        <f>10*10*15</f>
        <v>1500</v>
      </c>
      <c r="H28" s="5">
        <f>10*10*15</f>
        <v>1500</v>
      </c>
      <c r="I28" s="4">
        <v>150</v>
      </c>
      <c r="J28" s="4">
        <v>150</v>
      </c>
      <c r="K28" s="4">
        <v>150</v>
      </c>
      <c r="L28" s="4">
        <v>150</v>
      </c>
      <c r="M28" s="4">
        <f>13*10*15</f>
        <v>1950</v>
      </c>
      <c r="N28" s="5">
        <f>13*10*15</f>
        <v>1950</v>
      </c>
    </row>
    <row r="29" spans="1:14" x14ac:dyDescent="0.25">
      <c r="A29" s="19" t="s">
        <v>16</v>
      </c>
      <c r="B29" s="27">
        <v>15</v>
      </c>
      <c r="C29" s="27">
        <v>15</v>
      </c>
      <c r="D29" s="27">
        <v>15</v>
      </c>
      <c r="E29" s="27">
        <v>15</v>
      </c>
      <c r="F29" s="27">
        <v>15</v>
      </c>
      <c r="G29" s="4">
        <v>15</v>
      </c>
      <c r="H29" s="5">
        <v>15</v>
      </c>
      <c r="I29" s="4">
        <v>15</v>
      </c>
      <c r="J29" s="4">
        <v>15</v>
      </c>
      <c r="K29" s="4">
        <v>15</v>
      </c>
      <c r="L29" s="4">
        <v>15</v>
      </c>
      <c r="M29" s="4">
        <v>15</v>
      </c>
      <c r="N29" s="5">
        <v>15</v>
      </c>
    </row>
    <row r="30" spans="1:14" x14ac:dyDescent="0.25">
      <c r="A30" s="19" t="s">
        <v>32</v>
      </c>
      <c r="B30" s="27">
        <v>60</v>
      </c>
      <c r="C30" s="27">
        <v>60</v>
      </c>
      <c r="D30" s="27">
        <v>60</v>
      </c>
      <c r="E30" s="27">
        <v>60</v>
      </c>
      <c r="F30" s="27">
        <v>60</v>
      </c>
      <c r="G30" s="4">
        <v>60</v>
      </c>
      <c r="H30" s="5">
        <v>60</v>
      </c>
      <c r="I30" s="4">
        <v>60</v>
      </c>
      <c r="J30" s="4">
        <v>60</v>
      </c>
      <c r="K30" s="4">
        <v>60</v>
      </c>
      <c r="L30" s="4">
        <v>60</v>
      </c>
      <c r="M30" s="4">
        <v>60</v>
      </c>
      <c r="N30" s="5">
        <v>60</v>
      </c>
    </row>
    <row r="31" spans="1:14" x14ac:dyDescent="0.25">
      <c r="A31" s="19" t="s">
        <v>21</v>
      </c>
      <c r="B31" s="27">
        <v>65</v>
      </c>
      <c r="C31" s="27">
        <v>65</v>
      </c>
      <c r="D31" s="27">
        <v>65</v>
      </c>
      <c r="E31" s="27">
        <v>65</v>
      </c>
      <c r="F31" s="27">
        <v>65</v>
      </c>
      <c r="G31" s="4"/>
      <c r="H31" s="5">
        <v>60</v>
      </c>
      <c r="I31" s="4">
        <v>65</v>
      </c>
      <c r="J31" s="4">
        <v>65</v>
      </c>
      <c r="K31" s="4">
        <v>65</v>
      </c>
      <c r="L31" s="4">
        <v>65</v>
      </c>
      <c r="M31" s="4"/>
      <c r="N31" s="5">
        <v>60</v>
      </c>
    </row>
    <row r="32" spans="1:14" ht="15.75" thickBot="1" x14ac:dyDescent="0.3">
      <c r="A32" s="24" t="s">
        <v>17</v>
      </c>
      <c r="B32" s="28">
        <v>60</v>
      </c>
      <c r="C32" s="28">
        <v>60</v>
      </c>
      <c r="D32" s="28">
        <v>60</v>
      </c>
      <c r="E32" s="28">
        <v>60</v>
      </c>
      <c r="F32" s="28">
        <v>60</v>
      </c>
      <c r="G32" s="13"/>
      <c r="H32" s="14">
        <v>55</v>
      </c>
      <c r="I32" s="13">
        <v>60</v>
      </c>
      <c r="J32" s="13">
        <v>60</v>
      </c>
      <c r="K32" s="13">
        <v>60</v>
      </c>
      <c r="L32" s="13">
        <v>60</v>
      </c>
      <c r="M32" s="13"/>
      <c r="N32" s="14">
        <v>55</v>
      </c>
    </row>
  </sheetData>
  <mergeCells count="2">
    <mergeCell ref="H11:H18"/>
    <mergeCell ref="N11:N1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13dd1c7-22d1-431c-a46c-2d140b414506}" enabled="1" method="Standard" siteId="{2b077431-a3b0-4b1c-bb77-f66a1132da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Ramil. Heather</dc:creator>
  <cp:lastModifiedBy>Ramil. Heather</cp:lastModifiedBy>
  <dcterms:created xsi:type="dcterms:W3CDTF">2023-06-24T18:20:03Z</dcterms:created>
  <dcterms:modified xsi:type="dcterms:W3CDTF">2026-07-01T02:09:39Z</dcterms:modified>
</cp:coreProperties>
</file>